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en\Documents\DI.ee\Tabelid\"/>
    </mc:Choice>
  </mc:AlternateContent>
  <xr:revisionPtr revIDLastSave="0" documentId="13_ncr:1_{D554289D-8C36-43E6-B089-9E209C11FFB7}" xr6:coauthVersionLast="45" xr6:coauthVersionMax="45" xr10:uidLastSave="{00000000-0000-0000-0000-000000000000}"/>
  <bookViews>
    <workbookView xWindow="-120" yWindow="-120" windowWidth="29040" windowHeight="15990" xr2:uid="{1E9DA2AB-04B0-467F-80F8-C6A7E5BA875C}"/>
  </bookViews>
  <sheets>
    <sheet name="Eesti dividendiaktsiad" sheetId="1" r:id="rId1"/>
  </sheets>
  <definedNames>
    <definedName name="_xlnm._FilterDatabase" localSheetId="0" hidden="1">'Eesti dividendiaktsiad'!$A$4:$X$15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" i="1" l="1"/>
  <c r="K5" i="1"/>
  <c r="L5" i="1"/>
  <c r="M5" i="1"/>
  <c r="N5" i="1"/>
  <c r="O5" i="1"/>
  <c r="P5" i="1"/>
  <c r="Q5" i="1"/>
  <c r="R5" i="1"/>
  <c r="S5" i="1"/>
  <c r="T5" i="1"/>
  <c r="U5" i="1"/>
  <c r="V5" i="1"/>
  <c r="W5" i="1"/>
  <c r="B7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J8" i="1"/>
  <c r="K8" i="1"/>
  <c r="L8" i="1"/>
  <c r="N8" i="1"/>
  <c r="O8" i="1"/>
  <c r="P8" i="1"/>
  <c r="Q8" i="1"/>
  <c r="R8" i="1"/>
  <c r="S8" i="1"/>
  <c r="T8" i="1"/>
  <c r="U8" i="1"/>
  <c r="V8" i="1"/>
  <c r="W8" i="1"/>
  <c r="B10" i="1"/>
  <c r="C10" i="1"/>
  <c r="D10" i="1"/>
  <c r="E10" i="1"/>
  <c r="F10" i="1"/>
  <c r="G10" i="1"/>
  <c r="H10" i="1"/>
  <c r="J10" i="1"/>
  <c r="K10" i="1"/>
  <c r="L10" i="1"/>
  <c r="N10" i="1"/>
  <c r="O10" i="1"/>
  <c r="P10" i="1"/>
  <c r="Q10" i="1"/>
  <c r="R10" i="1"/>
  <c r="S10" i="1"/>
  <c r="T10" i="1"/>
  <c r="U10" i="1"/>
  <c r="J11" i="1"/>
  <c r="K11" i="1"/>
  <c r="L11" i="1"/>
  <c r="M11" i="1"/>
  <c r="N11" i="1"/>
  <c r="O11" i="1"/>
  <c r="R11" i="1"/>
  <c r="S11" i="1"/>
  <c r="T11" i="1"/>
  <c r="U11" i="1"/>
  <c r="V11" i="1"/>
  <c r="W11" i="1"/>
  <c r="X11" i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R13" i="1"/>
  <c r="S13" i="1"/>
  <c r="T13" i="1"/>
  <c r="U13" i="1"/>
  <c r="J14" i="1"/>
  <c r="K14" i="1"/>
  <c r="L14" i="1"/>
  <c r="M14" i="1"/>
  <c r="N14" i="1"/>
  <c r="O14" i="1"/>
  <c r="P14" i="1"/>
  <c r="Q14" i="1"/>
  <c r="R14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MK</author>
  </authors>
  <commentList>
    <comment ref="O11" authorId="0" shapeId="0" xr:uid="{EA66A594-3901-4190-9540-18A5B5E30AE7}">
      <text>
        <r>
          <rPr>
            <b/>
            <sz val="9"/>
            <color indexed="81"/>
            <rFont val="Tahoma"/>
            <charset val="1"/>
          </rPr>
          <t>MK:</t>
        </r>
        <r>
          <rPr>
            <sz val="9"/>
            <color indexed="81"/>
            <rFont val="Tahoma"/>
            <charset val="1"/>
          </rPr>
          <t xml:space="preserve">
suurendada aktsiakapitali 339 410  000  krooni  võrra  seniselt  67 882  000
    kroonilt        407 292  000 kroonini, lastes välja  iga  olemasoleva  aktsia
    kohta  5  uut  aktsiat,  mis  moodustab  kokku  33  941   000   uut   aktsiat
    nimiväärtusega 10 krooni;</t>
        </r>
      </text>
    </comment>
  </commentList>
</comments>
</file>

<file path=xl/sharedStrings.xml><?xml version="1.0" encoding="utf-8"?>
<sst xmlns="http://schemas.openxmlformats.org/spreadsheetml/2006/main" count="15" uniqueCount="15">
  <si>
    <t>Tallinna Vesi - dividendide väljamakse määr</t>
  </si>
  <si>
    <t>Tallinna Vesi - dividendimakse</t>
  </si>
  <si>
    <t>Tallinna Kaubamaja - dividendide väljamakse määr</t>
  </si>
  <si>
    <t>Tallinna Kaubamaja - aktsiakapitali vähendamine</t>
  </si>
  <si>
    <t>Tallinna Kaubamaja - dividendimakse</t>
  </si>
  <si>
    <t>Merko Ehitus - dividendide väljamakse määr</t>
  </si>
  <si>
    <t>Merko Ehitus - aktsiakapitali vähendamine</t>
  </si>
  <si>
    <t>Merko Ehitus - dividendimakse</t>
  </si>
  <si>
    <t>Harju Elekter - dividendide väljamakse määr</t>
  </si>
  <si>
    <t>Harju Elekter - aktsiakapitali vähendamine</t>
  </si>
  <si>
    <t>Harju Elekter - dividendimakse</t>
  </si>
  <si>
    <t>Name</t>
  </si>
  <si>
    <t>Annual Dividend</t>
  </si>
  <si>
    <t>Company</t>
  </si>
  <si>
    <t>Tallinna börsi dividendiaktsiad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</si>
</sst>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0"/>
      <name val="Arial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rgb="FFFF9900"/>
      <name val="Calibri"/>
      <family val="2"/>
    </font>
    <font>
      <sz val="9"/>
      <color rgb="FFFFFFFF"/>
      <name val="Calibri"/>
      <family val="2"/>
    </font>
    <font>
      <b/>
      <sz val="11"/>
      <color rgb="FFFFFFFF"/>
      <name val="Calibri"/>
      <family val="2"/>
    </font>
    <font>
      <b/>
      <sz val="9"/>
      <color rgb="FFFFFFFF"/>
      <name val="Calibri"/>
      <family val="2"/>
    </font>
    <font>
      <b/>
      <sz val="16"/>
      <color rgb="FFFFFFFF"/>
      <name val="Calibri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rgb="FFE2EFD9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rgb="FF70AD47"/>
      </patternFill>
    </fill>
  </fills>
  <borders count="7">
    <border>
      <left/>
      <right/>
      <top/>
      <bottom/>
      <diagonal/>
    </border>
    <border>
      <left/>
      <right/>
      <top/>
      <bottom style="thin">
        <color rgb="FFD8D8D8"/>
      </bottom>
      <diagonal/>
    </border>
    <border>
      <left style="thin">
        <color rgb="FFD8D8D8"/>
      </left>
      <right/>
      <top/>
      <bottom/>
      <diagonal/>
    </border>
    <border>
      <left style="thin">
        <color rgb="FFD8D8D8"/>
      </left>
      <right style="thin">
        <color rgb="FFD8D8D8"/>
      </right>
      <top/>
      <bottom style="thin">
        <color rgb="FFD8D8D8"/>
      </bottom>
      <diagonal/>
    </border>
    <border>
      <left style="thick">
        <color rgb="FFD8D8D8"/>
      </left>
      <right style="thin">
        <color rgb="FFD8D8D8"/>
      </right>
      <top/>
      <bottom style="thin">
        <color rgb="FFD8D8D8"/>
      </bottom>
      <diagonal/>
    </border>
    <border>
      <left style="thin">
        <color rgb="FFD8D8D8"/>
      </left>
      <right/>
      <top/>
      <bottom style="thin">
        <color rgb="FFD8D8D8"/>
      </bottom>
      <diagonal/>
    </border>
    <border>
      <left/>
      <right style="thin">
        <color rgb="FFD8D8D8"/>
      </right>
      <top/>
      <bottom style="thin">
        <color rgb="FFD8D8D8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9" fontId="2" fillId="2" borderId="1" xfId="1" applyFont="1" applyFill="1" applyBorder="1" applyAlignment="1">
      <alignment horizontal="center" vertical="center"/>
    </xf>
    <xf numFmtId="0" fontId="2" fillId="3" borderId="0" xfId="0" applyFont="1" applyFill="1" applyAlignment="1">
      <alignment horizontal="left" vertical="center" indent="1"/>
    </xf>
    <xf numFmtId="0" fontId="2" fillId="3" borderId="0" xfId="0" applyFont="1" applyFill="1" applyAlignment="1">
      <alignment horizontal="left" vertical="center"/>
    </xf>
    <xf numFmtId="9" fontId="3" fillId="2" borderId="2" xfId="1" applyFont="1" applyFill="1" applyBorder="1" applyAlignment="1">
      <alignment horizontal="center" vertical="center"/>
    </xf>
    <xf numFmtId="9" fontId="3" fillId="2" borderId="3" xfId="1" applyFont="1" applyFill="1" applyBorder="1" applyAlignment="1">
      <alignment horizontal="center" vertical="center"/>
    </xf>
    <xf numFmtId="9" fontId="3" fillId="2" borderId="4" xfId="1" applyFont="1" applyFill="1" applyBorder="1" applyAlignment="1">
      <alignment horizontal="center" vertical="center"/>
    </xf>
    <xf numFmtId="39" fontId="3" fillId="2" borderId="2" xfId="0" applyNumberFormat="1" applyFont="1" applyFill="1" applyBorder="1" applyAlignment="1">
      <alignment horizontal="center" vertical="center"/>
    </xf>
    <xf numFmtId="39" fontId="3" fillId="2" borderId="3" xfId="0" applyNumberFormat="1" applyFont="1" applyFill="1" applyBorder="1" applyAlignment="1">
      <alignment horizontal="center" vertical="center"/>
    </xf>
    <xf numFmtId="39" fontId="3" fillId="2" borderId="5" xfId="0" applyNumberFormat="1" applyFont="1" applyFill="1" applyBorder="1" applyAlignment="1">
      <alignment horizontal="center" vertical="center"/>
    </xf>
    <xf numFmtId="39" fontId="4" fillId="2" borderId="3" xfId="0" applyNumberFormat="1" applyFont="1" applyFill="1" applyBorder="1" applyAlignment="1">
      <alignment horizontal="center" vertical="center"/>
    </xf>
    <xf numFmtId="39" fontId="3" fillId="2" borderId="6" xfId="0" applyNumberFormat="1" applyFont="1" applyFill="1" applyBorder="1" applyAlignment="1">
      <alignment horizontal="center" vertical="center"/>
    </xf>
    <xf numFmtId="39" fontId="3" fillId="2" borderId="4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9" fontId="3" fillId="2" borderId="5" xfId="1" applyFont="1" applyFill="1" applyBorder="1" applyAlignment="1">
      <alignment horizontal="center" vertical="center"/>
    </xf>
    <xf numFmtId="39" fontId="5" fillId="2" borderId="6" xfId="0" applyNumberFormat="1" applyFont="1" applyFill="1" applyBorder="1" applyAlignment="1">
      <alignment horizontal="center" vertical="center"/>
    </xf>
    <xf numFmtId="9" fontId="2" fillId="2" borderId="0" xfId="1" applyFont="1" applyFill="1" applyBorder="1" applyAlignment="1">
      <alignment horizontal="center" vertical="center"/>
    </xf>
    <xf numFmtId="39" fontId="4" fillId="2" borderId="5" xfId="0" applyNumberFormat="1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/>
    </xf>
    <xf numFmtId="2" fontId="3" fillId="2" borderId="3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2" fontId="3" fillId="2" borderId="6" xfId="0" applyNumberFormat="1" applyFont="1" applyFill="1" applyBorder="1" applyAlignment="1">
      <alignment horizontal="center" vertical="center"/>
    </xf>
    <xf numFmtId="2" fontId="5" fillId="2" borderId="6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4" borderId="0" xfId="0" applyFont="1" applyFill="1" applyAlignment="1">
      <alignment vertical="center"/>
    </xf>
    <xf numFmtId="0" fontId="9" fillId="4" borderId="0" xfId="0" applyFont="1" applyFill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t-EE"/>
              <a:t>Harju Elektri dividendimaksete ajalugu 2000-2019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'Eesti dividendiaktsiad'!$A$5</c:f>
              <c:strCache>
                <c:ptCount val="1"/>
                <c:pt idx="0">
                  <c:v>Harju Elekter - dividendimakse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'Eesti dividendiaktsiad'!$B$4:$U$4</c:f>
              <c:numCache>
                <c:formatCode>General</c:formatCode>
                <c:ptCount val="20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  <c:pt idx="15">
                  <c:v>2004</c:v>
                </c:pt>
                <c:pt idx="16">
                  <c:v>2003</c:v>
                </c:pt>
                <c:pt idx="17">
                  <c:v>2002</c:v>
                </c:pt>
                <c:pt idx="18">
                  <c:v>2001</c:v>
                </c:pt>
                <c:pt idx="19">
                  <c:v>2000</c:v>
                </c:pt>
              </c:numCache>
            </c:numRef>
          </c:cat>
          <c:val>
            <c:numRef>
              <c:f>'Eesti dividendiaktsiad'!$B$5:$U$5</c:f>
              <c:numCache>
                <c:formatCode>General</c:formatCode>
                <c:ptCount val="20"/>
                <c:pt idx="0" formatCode="#,##0.00_);\(#,##0.00\)">
                  <c:v>0.18</c:v>
                </c:pt>
                <c:pt idx="1">
                  <c:v>0.24</c:v>
                </c:pt>
                <c:pt idx="2">
                  <c:v>0.18</c:v>
                </c:pt>
                <c:pt idx="3" formatCode="#,##0.00_);\(#,##0.00\)">
                  <c:v>0.05</c:v>
                </c:pt>
                <c:pt idx="4" formatCode="#,##0.00_);\(#,##0.00\)">
                  <c:v>0.15</c:v>
                </c:pt>
                <c:pt idx="5" formatCode="#,##0.00_);\(#,##0.00\)">
                  <c:v>0.1</c:v>
                </c:pt>
                <c:pt idx="6" formatCode="#,##0.00_);\(#,##0.00\)">
                  <c:v>0.09</c:v>
                </c:pt>
                <c:pt idx="7" formatCode="#,##0.00_);\(#,##0.00\)">
                  <c:v>7.0000000000000007E-2</c:v>
                </c:pt>
                <c:pt idx="8" formatCode="#,##0.00_);\(#,##0.00\)">
                  <c:v>6.0076949624838623E-2</c:v>
                </c:pt>
                <c:pt idx="9" formatCode="#,##0.00_);\(#,##0.00\)">
                  <c:v>5.1129318829649897E-2</c:v>
                </c:pt>
                <c:pt idx="10" formatCode="#,##0.00_);\(#,##0.00\)">
                  <c:v>6.3911648537062368E-2</c:v>
                </c:pt>
                <c:pt idx="11" formatCode="#,##0.00_);\(#,##0.00\)">
                  <c:v>0.12782329707412474</c:v>
                </c:pt>
                <c:pt idx="12" formatCode="#,##0.00_);\(#,##0.00\)">
                  <c:v>0.11504096736671227</c:v>
                </c:pt>
                <c:pt idx="13" formatCode="#,##0.00_);\(#,##0.00\)">
                  <c:v>0.10225863765929979</c:v>
                </c:pt>
                <c:pt idx="14" formatCode="#,##0.00_);\(#,##0.00\)">
                  <c:v>0.28121125356307441</c:v>
                </c:pt>
                <c:pt idx="15" formatCode="#,##0.00_);\(#,##0.00\)">
                  <c:v>0.25564659414824947</c:v>
                </c:pt>
                <c:pt idx="16" formatCode="#,##0.00_);\(#,##0.00\)">
                  <c:v>0.12782329707412474</c:v>
                </c:pt>
                <c:pt idx="17" formatCode="#,##0.00_);\(#,##0.00\)">
                  <c:v>8.947630795188731E-2</c:v>
                </c:pt>
                <c:pt idx="18" formatCode="#,##0.00_);\(#,##0.00\)">
                  <c:v>7.6693978244474839E-2</c:v>
                </c:pt>
                <c:pt idx="19" formatCode="#,##0.00_);\(#,##0.00\)">
                  <c:v>0.19173494561118709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86-4208-89CC-2438F1D68F08}"/>
            </c:ext>
          </c:extLst>
        </c:ser>
        <c:ser>
          <c:idx val="2"/>
          <c:order val="1"/>
          <c:tx>
            <c:strRef>
              <c:f>'Eesti dividendiaktsiad'!$A$6</c:f>
              <c:strCache>
                <c:ptCount val="1"/>
                <c:pt idx="0">
                  <c:v>Harju Elekter - aktsiakapitali vähendamine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'Eesti dividendiaktsiad'!$B$4:$U$4</c:f>
              <c:numCache>
                <c:formatCode>General</c:formatCode>
                <c:ptCount val="20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  <c:pt idx="15">
                  <c:v>2004</c:v>
                </c:pt>
                <c:pt idx="16">
                  <c:v>2003</c:v>
                </c:pt>
                <c:pt idx="17">
                  <c:v>2002</c:v>
                </c:pt>
                <c:pt idx="18">
                  <c:v>2001</c:v>
                </c:pt>
                <c:pt idx="19">
                  <c:v>2000</c:v>
                </c:pt>
              </c:numCache>
            </c:numRef>
          </c:cat>
          <c:val>
            <c:numRef>
              <c:f>'Eesti dividendiaktsiad'!$B$6:$U$6</c:f>
              <c:numCache>
                <c:formatCode>General</c:formatCode>
                <c:ptCount val="20"/>
                <c:pt idx="3" formatCode="#,##0.00_);\(#,##0.00\)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86-4208-89CC-2438F1D68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4144392"/>
        <c:axId val="424144720"/>
      </c:barChart>
      <c:catAx>
        <c:axId val="42414439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144720"/>
        <c:crosses val="autoZero"/>
        <c:auto val="1"/>
        <c:lblAlgn val="ctr"/>
        <c:lblOffset val="100"/>
        <c:noMultiLvlLbl val="0"/>
      </c:catAx>
      <c:valAx>
        <c:axId val="42414472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144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t-EE"/>
              <a:t>Tallinna Kaubamaja dividendimaksete ajalugu 2000-2019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'Eesti dividendiaktsiad'!$A$11</c:f>
              <c:strCache>
                <c:ptCount val="1"/>
                <c:pt idx="0">
                  <c:v>Tallinna Kaubamaja - dividendimakse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'Eesti dividendiaktsiad'!$B$4:$U$4</c:f>
              <c:numCache>
                <c:formatCode>General</c:formatCode>
                <c:ptCount val="20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  <c:pt idx="15">
                  <c:v>2004</c:v>
                </c:pt>
                <c:pt idx="16">
                  <c:v>2003</c:v>
                </c:pt>
                <c:pt idx="17">
                  <c:v>2002</c:v>
                </c:pt>
                <c:pt idx="18">
                  <c:v>2001</c:v>
                </c:pt>
                <c:pt idx="19">
                  <c:v>2000</c:v>
                </c:pt>
              </c:numCache>
            </c:numRef>
          </c:cat>
          <c:val>
            <c:numRef>
              <c:f>'Eesti dividendiaktsiad'!$B$11:$U$11</c:f>
              <c:numCache>
                <c:formatCode>General</c:formatCode>
                <c:ptCount val="20"/>
                <c:pt idx="0">
                  <c:v>0.71</c:v>
                </c:pt>
                <c:pt idx="1">
                  <c:v>0.69</c:v>
                </c:pt>
                <c:pt idx="2">
                  <c:v>0.63</c:v>
                </c:pt>
                <c:pt idx="3" formatCode="#,##0.00_);\(#,##0.00\)">
                  <c:v>0.52</c:v>
                </c:pt>
                <c:pt idx="4" formatCode="#,##0.00_);\(#,##0.00\)">
                  <c:v>0.4</c:v>
                </c:pt>
                <c:pt idx="5" formatCode="#,##0.00_);\(#,##0.00\)">
                  <c:v>0.15</c:v>
                </c:pt>
                <c:pt idx="6" formatCode="#,##0.00_);\(#,##0.00\)">
                  <c:v>0.35</c:v>
                </c:pt>
                <c:pt idx="7" formatCode="#,##0.00_);\(#,##0.00\)">
                  <c:v>0.35</c:v>
                </c:pt>
                <c:pt idx="8" formatCode="#,##0.00_);\(#,##0.00\)">
                  <c:v>0.27993302059233316</c:v>
                </c:pt>
                <c:pt idx="9" formatCode="#,##0.00_);\(#,##0.00\)">
                  <c:v>4.1542571549090537E-2</c:v>
                </c:pt>
                <c:pt idx="10" formatCode="#,##0.00_);\(#,##0.00\)">
                  <c:v>2.5564659414824949E-2</c:v>
                </c:pt>
                <c:pt idx="11" formatCode="#,##0.00_);\(#,##0.00\)">
                  <c:v>0.12782329707412474</c:v>
                </c:pt>
                <c:pt idx="12" formatCode="#,##0.00_);\(#,##0.00\)">
                  <c:v>6.3911648537062368E-2</c:v>
                </c:pt>
                <c:pt idx="13" formatCode="#,##0.00_);\(#,##0.00\)">
                  <c:v>0.19173494561118709</c:v>
                </c:pt>
                <c:pt idx="14" formatCode="#,##0.00_);\(#,##0.00\)">
                  <c:v>0</c:v>
                </c:pt>
                <c:pt idx="15" formatCode="#,##0.00_);\(#,##0.00\)">
                  <c:v>0</c:v>
                </c:pt>
                <c:pt idx="16" formatCode="#,##0.00_);\(#,##0.00\)">
                  <c:v>6.3911648537062368E-2</c:v>
                </c:pt>
                <c:pt idx="17" formatCode="#,##0.00_);\(#,##0.00\)">
                  <c:v>0.63911648537062371</c:v>
                </c:pt>
                <c:pt idx="18" formatCode="#,##0.00_);\(#,##0.00\)">
                  <c:v>9.5867472805593545E-2</c:v>
                </c:pt>
                <c:pt idx="19" formatCode="#,##0.00_);\(#,##0.00\)">
                  <c:v>6.3911648537062368E-2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7D-46E0-ABD9-B01A1A39F7DE}"/>
            </c:ext>
          </c:extLst>
        </c:ser>
        <c:ser>
          <c:idx val="2"/>
          <c:order val="1"/>
          <c:tx>
            <c:strRef>
              <c:f>'Eesti dividendiaktsiad'!$A$12</c:f>
              <c:strCache>
                <c:ptCount val="1"/>
                <c:pt idx="0">
                  <c:v>Tallinna Kaubamaja - aktsiakapitali vähendamine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'Eesti dividendiaktsiad'!$B$4:$U$4</c:f>
              <c:numCache>
                <c:formatCode>General</c:formatCode>
                <c:ptCount val="20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  <c:pt idx="15">
                  <c:v>2004</c:v>
                </c:pt>
                <c:pt idx="16">
                  <c:v>2003</c:v>
                </c:pt>
                <c:pt idx="17">
                  <c:v>2002</c:v>
                </c:pt>
                <c:pt idx="18">
                  <c:v>2001</c:v>
                </c:pt>
                <c:pt idx="19">
                  <c:v>2000</c:v>
                </c:pt>
              </c:numCache>
            </c:numRef>
          </c:cat>
          <c:val>
            <c:numRef>
              <c:f>'Eesti dividendiaktsiad'!$B$12:$U$12</c:f>
              <c:numCache>
                <c:formatCode>General</c:formatCode>
                <c:ptCount val="20"/>
                <c:pt idx="5" formatCode="#,##0.00_);\(#,##0.00\)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7D-46E0-ABD9-B01A1A39F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4144392"/>
        <c:axId val="424144720"/>
      </c:barChart>
      <c:catAx>
        <c:axId val="42414439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144720"/>
        <c:crosses val="autoZero"/>
        <c:auto val="1"/>
        <c:lblAlgn val="ctr"/>
        <c:lblOffset val="100"/>
        <c:noMultiLvlLbl val="0"/>
      </c:catAx>
      <c:valAx>
        <c:axId val="42414472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144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t-EE"/>
              <a:t>Tallinna Kaubamaja dividendide</a:t>
            </a:r>
            <a:r>
              <a:rPr lang="et-EE" baseline="0"/>
              <a:t> väljamakse määr</a:t>
            </a:r>
            <a:r>
              <a:rPr lang="et-EE"/>
              <a:t> 2000-2019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'Eesti dividendiaktsiad'!$A$13</c:f>
              <c:strCache>
                <c:ptCount val="1"/>
                <c:pt idx="0">
                  <c:v>Tallinna Kaubamaja - dividendide väljamakse määr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'Eesti dividendiaktsiad'!$B$4:$U$4</c:f>
              <c:numCache>
                <c:formatCode>General</c:formatCode>
                <c:ptCount val="20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  <c:pt idx="15">
                  <c:v>2004</c:v>
                </c:pt>
                <c:pt idx="16">
                  <c:v>2003</c:v>
                </c:pt>
                <c:pt idx="17">
                  <c:v>2002</c:v>
                </c:pt>
                <c:pt idx="18">
                  <c:v>2001</c:v>
                </c:pt>
                <c:pt idx="19">
                  <c:v>2000</c:v>
                </c:pt>
              </c:numCache>
            </c:numRef>
          </c:cat>
          <c:val>
            <c:numRef>
              <c:f>'Eesti dividendiaktsiad'!$B$13:$U$13</c:f>
              <c:numCache>
                <c:formatCode>0%</c:formatCode>
                <c:ptCount val="20"/>
                <c:pt idx="0">
                  <c:v>0.95006242197253432</c:v>
                </c:pt>
                <c:pt idx="1">
                  <c:v>0.94207368174047135</c:v>
                </c:pt>
                <c:pt idx="2">
                  <c:v>0.99743440233236147</c:v>
                </c:pt>
                <c:pt idx="3">
                  <c:v>0.95958497576004709</c:v>
                </c:pt>
                <c:pt idx="4">
                  <c:v>0.80275930032027598</c:v>
                </c:pt>
                <c:pt idx="5">
                  <c:v>0.34980531378836466</c:v>
                </c:pt>
                <c:pt idx="6">
                  <c:v>0.68303785337805467</c:v>
                </c:pt>
                <c:pt idx="7">
                  <c:v>0.66185346828860614</c:v>
                </c:pt>
                <c:pt idx="8">
                  <c:v>0.68509723368720121</c:v>
                </c:pt>
                <c:pt idx="9">
                  <c:v>-0.13455722773686271</c:v>
                </c:pt>
                <c:pt idx="10">
                  <c:v>0.19598455412671872</c:v>
                </c:pt>
                <c:pt idx="11">
                  <c:v>0.19827376374027592</c:v>
                </c:pt>
                <c:pt idx="12">
                  <c:v>0.14828628224825788</c:v>
                </c:pt>
                <c:pt idx="13">
                  <c:v>0.22189897140864714</c:v>
                </c:pt>
                <c:pt idx="14">
                  <c:v>0</c:v>
                </c:pt>
                <c:pt idx="15">
                  <c:v>0</c:v>
                </c:pt>
                <c:pt idx="16">
                  <c:v>0.15080867324269084</c:v>
                </c:pt>
                <c:pt idx="17">
                  <c:v>1.8983723921919571</c:v>
                </c:pt>
                <c:pt idx="18">
                  <c:v>0.16861183328089552</c:v>
                </c:pt>
                <c:pt idx="19">
                  <c:v>0.19787915822214255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D4-47D8-9117-B5594FCDE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4144392"/>
        <c:axId val="424144720"/>
      </c:lineChart>
      <c:catAx>
        <c:axId val="42414439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144720"/>
        <c:crosses val="autoZero"/>
        <c:auto val="1"/>
        <c:lblAlgn val="ctr"/>
        <c:lblOffset val="100"/>
        <c:noMultiLvlLbl val="0"/>
      </c:catAx>
      <c:valAx>
        <c:axId val="424144720"/>
        <c:scaling>
          <c:orientation val="minMax"/>
          <c:max val="2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144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t-EE"/>
              <a:t>Harju Elektri dividendide</a:t>
            </a:r>
            <a:r>
              <a:rPr lang="et-EE" baseline="0"/>
              <a:t> väljamakse määr</a:t>
            </a:r>
            <a:r>
              <a:rPr lang="et-EE"/>
              <a:t> 2000-2019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'Eesti dividendiaktsiad'!$A$7</c:f>
              <c:strCache>
                <c:ptCount val="1"/>
                <c:pt idx="0">
                  <c:v>Harju Elekter - dividendide väljamakse määr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'Eesti dividendiaktsiad'!$B$4:$U$4</c:f>
              <c:numCache>
                <c:formatCode>General</c:formatCode>
                <c:ptCount val="20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  <c:pt idx="15">
                  <c:v>2004</c:v>
                </c:pt>
                <c:pt idx="16">
                  <c:v>2003</c:v>
                </c:pt>
                <c:pt idx="17">
                  <c:v>2002</c:v>
                </c:pt>
                <c:pt idx="18">
                  <c:v>2001</c:v>
                </c:pt>
                <c:pt idx="19">
                  <c:v>2000</c:v>
                </c:pt>
              </c:numCache>
            </c:numRef>
          </c:cat>
          <c:val>
            <c:numRef>
              <c:f>'Eesti dividendiaktsiad'!$B$7:$U$7</c:f>
              <c:numCache>
                <c:formatCode>0%</c:formatCode>
                <c:ptCount val="20"/>
                <c:pt idx="0">
                  <c:v>2.065525182089861</c:v>
                </c:pt>
                <c:pt idx="1">
                  <c:v>0.14616269670913695</c:v>
                </c:pt>
                <c:pt idx="2">
                  <c:v>0.99208797245051017</c:v>
                </c:pt>
                <c:pt idx="3">
                  <c:v>0.2780041735384623</c:v>
                </c:pt>
                <c:pt idx="4">
                  <c:v>0.26915540888934725</c:v>
                </c:pt>
                <c:pt idx="5">
                  <c:v>0.33707865168539325</c:v>
                </c:pt>
                <c:pt idx="6">
                  <c:v>0.44526585157804949</c:v>
                </c:pt>
                <c:pt idx="7">
                  <c:v>0.42408943382618103</c:v>
                </c:pt>
                <c:pt idx="8">
                  <c:v>0.46377322982827568</c:v>
                </c:pt>
                <c:pt idx="9">
                  <c:v>0.69905336523457817</c:v>
                </c:pt>
                <c:pt idx="10">
                  <c:v>0.43578636092448964</c:v>
                </c:pt>
                <c:pt idx="11">
                  <c:v>0.39784029553850525</c:v>
                </c:pt>
                <c:pt idx="12">
                  <c:v>0.63947218169130238</c:v>
                </c:pt>
                <c:pt idx="13">
                  <c:v>0.64528519300941045</c:v>
                </c:pt>
                <c:pt idx="14">
                  <c:v>0.16950409574934153</c:v>
                </c:pt>
                <c:pt idx="15">
                  <c:v>0.12310436096970764</c:v>
                </c:pt>
                <c:pt idx="16">
                  <c:v>0.20280321361972301</c:v>
                </c:pt>
                <c:pt idx="17">
                  <c:v>0.36448119211962737</c:v>
                </c:pt>
                <c:pt idx="18">
                  <c:v>0.2220975322804882</c:v>
                </c:pt>
                <c:pt idx="19">
                  <c:v>0.24439969415641236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92-4DF3-9EE9-5A16D3B9DE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4144392"/>
        <c:axId val="424144720"/>
      </c:lineChart>
      <c:catAx>
        <c:axId val="42414439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144720"/>
        <c:crosses val="autoZero"/>
        <c:auto val="1"/>
        <c:lblAlgn val="ctr"/>
        <c:lblOffset val="100"/>
        <c:noMultiLvlLbl val="0"/>
      </c:catAx>
      <c:valAx>
        <c:axId val="424144720"/>
        <c:scaling>
          <c:orientation val="minMax"/>
          <c:max val="2.2000000000000002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144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t-EE"/>
              <a:t>Merko Ehituse dividendimaksete ajalugu 2000-2019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'Eesti dividendiaktsiad'!$A$8</c:f>
              <c:strCache>
                <c:ptCount val="1"/>
                <c:pt idx="0">
                  <c:v>Merko Ehitus - dividendimakse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'Eesti dividendiaktsiad'!$B$4:$U$4</c:f>
              <c:numCache>
                <c:formatCode>General</c:formatCode>
                <c:ptCount val="20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  <c:pt idx="15">
                  <c:v>2004</c:v>
                </c:pt>
                <c:pt idx="16">
                  <c:v>2003</c:v>
                </c:pt>
                <c:pt idx="17">
                  <c:v>2002</c:v>
                </c:pt>
                <c:pt idx="18">
                  <c:v>2001</c:v>
                </c:pt>
                <c:pt idx="19">
                  <c:v>2000</c:v>
                </c:pt>
              </c:numCache>
            </c:numRef>
          </c:cat>
          <c:val>
            <c:numRef>
              <c:f>'Eesti dividendiaktsiad'!$B$8:$U$8</c:f>
              <c:numCache>
                <c:formatCode>0.00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0.41</c:v>
                </c:pt>
                <c:pt idx="3">
                  <c:v>0.51</c:v>
                </c:pt>
                <c:pt idx="4">
                  <c:v>0.41</c:v>
                </c:pt>
                <c:pt idx="5">
                  <c:v>0.41</c:v>
                </c:pt>
                <c:pt idx="6">
                  <c:v>0.3</c:v>
                </c:pt>
                <c:pt idx="7">
                  <c:v>0</c:v>
                </c:pt>
                <c:pt idx="8">
                  <c:v>9.9702171717817298E-2</c:v>
                </c:pt>
                <c:pt idx="9">
                  <c:v>0.70302813390768604</c:v>
                </c:pt>
                <c:pt idx="10">
                  <c:v>0.22369076987971828</c:v>
                </c:pt>
                <c:pt idx="11">
                  <c:v>0</c:v>
                </c:pt>
                <c:pt idx="12">
                  <c:v>0.44738153975943656</c:v>
                </c:pt>
                <c:pt idx="13">
                  <c:v>0.31955824268531186</c:v>
                </c:pt>
                <c:pt idx="14">
                  <c:v>0.4154257154909054</c:v>
                </c:pt>
                <c:pt idx="15">
                  <c:v>0.26842892385566197</c:v>
                </c:pt>
                <c:pt idx="16">
                  <c:v>0.14380120920839032</c:v>
                </c:pt>
                <c:pt idx="17">
                  <c:v>0.25564659414824947</c:v>
                </c:pt>
                <c:pt idx="18">
                  <c:v>9.5867472805593545E-2</c:v>
                </c:pt>
                <c:pt idx="19">
                  <c:v>5.7520483683356133E-2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7C-4C9E-B72F-B442F9E08B16}"/>
            </c:ext>
          </c:extLst>
        </c:ser>
        <c:ser>
          <c:idx val="2"/>
          <c:order val="1"/>
          <c:tx>
            <c:strRef>
              <c:f>'Eesti dividendiaktsiad'!$A$9</c:f>
              <c:strCache>
                <c:ptCount val="1"/>
                <c:pt idx="0">
                  <c:v>Merko Ehitus - aktsiakapitali vähendamine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'Eesti dividendiaktsiad'!$B$4:$U$4</c:f>
              <c:numCache>
                <c:formatCode>General</c:formatCode>
                <c:ptCount val="20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  <c:pt idx="15">
                  <c:v>2004</c:v>
                </c:pt>
                <c:pt idx="16">
                  <c:v>2003</c:v>
                </c:pt>
                <c:pt idx="17">
                  <c:v>2002</c:v>
                </c:pt>
                <c:pt idx="18">
                  <c:v>2001</c:v>
                </c:pt>
                <c:pt idx="19">
                  <c:v>2000</c:v>
                </c:pt>
              </c:numCache>
            </c:numRef>
          </c:cat>
          <c:val>
            <c:numRef>
              <c:f>'Eesti dividendiaktsiad'!$B$9:$U$9</c:f>
              <c:numCache>
                <c:formatCode>General</c:formatCode>
                <c:ptCount val="20"/>
                <c:pt idx="4" formatCode="#,##0.00_);\(#,##0.00\)">
                  <c:v>0.23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7C-4C9E-B72F-B442F9E08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4144392"/>
        <c:axId val="424144720"/>
      </c:barChart>
      <c:catAx>
        <c:axId val="42414439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144720"/>
        <c:crosses val="autoZero"/>
        <c:auto val="1"/>
        <c:lblAlgn val="ctr"/>
        <c:lblOffset val="100"/>
        <c:noMultiLvlLbl val="0"/>
      </c:catAx>
      <c:valAx>
        <c:axId val="42414472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144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t-EE"/>
              <a:t>Merko Ehitus dividendide</a:t>
            </a:r>
            <a:r>
              <a:rPr lang="et-EE" baseline="0"/>
              <a:t> väljamakse määr</a:t>
            </a:r>
            <a:r>
              <a:rPr lang="et-EE"/>
              <a:t> 2000-2019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'Eesti dividendiaktsiad'!$A$10</c:f>
              <c:strCache>
                <c:ptCount val="1"/>
                <c:pt idx="0">
                  <c:v>Merko Ehitus - dividendide väljamakse määr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'Eesti dividendiaktsiad'!$B$4:$U$4</c:f>
              <c:numCache>
                <c:formatCode>General</c:formatCode>
                <c:ptCount val="20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  <c:pt idx="15">
                  <c:v>2004</c:v>
                </c:pt>
                <c:pt idx="16">
                  <c:v>2003</c:v>
                </c:pt>
                <c:pt idx="17">
                  <c:v>2002</c:v>
                </c:pt>
                <c:pt idx="18">
                  <c:v>2001</c:v>
                </c:pt>
                <c:pt idx="19">
                  <c:v>2000</c:v>
                </c:pt>
              </c:numCache>
            </c:numRef>
          </c:cat>
          <c:val>
            <c:numRef>
              <c:f>'Eesti dividendiaktsiad'!$B$10:$U$10</c:f>
              <c:numCache>
                <c:formatCode>0%</c:formatCode>
                <c:ptCount val="20"/>
                <c:pt idx="0">
                  <c:v>0.91507097073313526</c:v>
                </c:pt>
                <c:pt idx="1">
                  <c:v>1.2045248486330786</c:v>
                </c:pt>
                <c:pt idx="2">
                  <c:v>1.1854348816133284</c:v>
                </c:pt>
                <c:pt idx="3">
                  <c:v>0.90271534616088478</c:v>
                </c:pt>
                <c:pt idx="4">
                  <c:v>0.58445843124978503</c:v>
                </c:pt>
                <c:pt idx="5">
                  <c:v>0.6978487851978743</c:v>
                </c:pt>
                <c:pt idx="6">
                  <c:v>0.69620818276684149</c:v>
                </c:pt>
                <c:pt idx="7">
                  <c:v>0</c:v>
                </c:pt>
                <c:pt idx="8">
                  <c:v>1.439978522354243</c:v>
                </c:pt>
                <c:pt idx="9">
                  <c:v>1.6760478718870671</c:v>
                </c:pt>
                <c:pt idx="10">
                  <c:v>0.20709400566551034</c:v>
                </c:pt>
                <c:pt idx="11">
                  <c:v>0</c:v>
                </c:pt>
                <c:pt idx="12">
                  <c:v>0.21298244479564221</c:v>
                </c:pt>
                <c:pt idx="13">
                  <c:v>0.20176114269340464</c:v>
                </c:pt>
                <c:pt idx="14">
                  <c:v>0.19526483471671016</c:v>
                </c:pt>
                <c:pt idx="15">
                  <c:v>0.20149324546341374</c:v>
                </c:pt>
                <c:pt idx="16">
                  <c:v>0.20141464543466508</c:v>
                </c:pt>
                <c:pt idx="17">
                  <c:v>0.40085127675944127</c:v>
                </c:pt>
                <c:pt idx="18">
                  <c:v>0.19933804452847026</c:v>
                </c:pt>
                <c:pt idx="19">
                  <c:v>-0.20039945032430997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99-4A00-81D0-4CB4B04BAE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4144392"/>
        <c:axId val="424144720"/>
      </c:lineChart>
      <c:catAx>
        <c:axId val="42414439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144720"/>
        <c:crosses val="autoZero"/>
        <c:auto val="1"/>
        <c:lblAlgn val="ctr"/>
        <c:lblOffset val="100"/>
        <c:noMultiLvlLbl val="0"/>
      </c:catAx>
      <c:valAx>
        <c:axId val="424144720"/>
        <c:scaling>
          <c:orientation val="minMax"/>
          <c:max val="2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144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t-EE"/>
              <a:t>Tallinna Vesi dividendimaksete ajalugu 2006-2019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'Eesti dividendiaktsiad'!$A$14</c:f>
              <c:strCache>
                <c:ptCount val="1"/>
                <c:pt idx="0">
                  <c:v>Tallinna Vesi - dividendimakse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'Eesti dividendiaktsiad'!$B$4:$O$4</c:f>
              <c:numCache>
                <c:formatCode>General</c:formatCode>
                <c:ptCount val="14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</c:numCache>
            </c:numRef>
          </c:cat>
          <c:val>
            <c:numRef>
              <c:f>'Eesti dividendiaktsiad'!$B$14:$O$14</c:f>
              <c:numCache>
                <c:formatCode>#,##0.00_);\(#,##0.00\)</c:formatCode>
                <c:ptCount val="14"/>
                <c:pt idx="0" formatCode="General">
                  <c:v>0.75</c:v>
                </c:pt>
                <c:pt idx="1">
                  <c:v>0.36</c:v>
                </c:pt>
                <c:pt idx="2">
                  <c:v>0.54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0.87</c:v>
                </c:pt>
                <c:pt idx="7">
                  <c:v>0.84</c:v>
                </c:pt>
                <c:pt idx="8">
                  <c:v>0.80017383968402078</c:v>
                </c:pt>
                <c:pt idx="9">
                  <c:v>1.5977912134265593</c:v>
                </c:pt>
                <c:pt idx="10">
                  <c:v>0.7349839581762172</c:v>
                </c:pt>
                <c:pt idx="11">
                  <c:v>0.79570002428642639</c:v>
                </c:pt>
                <c:pt idx="12">
                  <c:v>0.62633415566321127</c:v>
                </c:pt>
                <c:pt idx="13">
                  <c:v>0.50167448519167102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28-4BFF-B616-72C07FD47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4144392"/>
        <c:axId val="424144720"/>
      </c:barChart>
      <c:lineChart>
        <c:grouping val="standard"/>
        <c:varyColors val="0"/>
        <c:ser>
          <c:idx val="2"/>
          <c:order val="1"/>
          <c:tx>
            <c:strRef>
              <c:f>'Eesti dividendiaktsiad'!$A$15</c:f>
              <c:strCache>
                <c:ptCount val="1"/>
                <c:pt idx="0">
                  <c:v>Tallinna Vesi - dividendide väljamakse määr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'Eesti dividendiaktsiad'!$B$4:$O$4</c:f>
              <c:numCache>
                <c:formatCode>General</c:formatCode>
                <c:ptCount val="14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</c:numCache>
            </c:numRef>
          </c:cat>
          <c:val>
            <c:numRef>
              <c:f>'Eesti dividendiaktsiad'!$B$15:$O$15</c:f>
              <c:numCache>
                <c:formatCode>0%</c:formatCode>
                <c:ptCount val="14"/>
                <c:pt idx="0">
                  <c:v>0.62114285714285711</c:v>
                </c:pt>
                <c:pt idx="1">
                  <c:v>0.99717490652264229</c:v>
                </c:pt>
                <c:pt idx="2">
                  <c:v>0.58730831973898856</c:v>
                </c:pt>
                <c:pt idx="3">
                  <c:v>0.90646590794641957</c:v>
                </c:pt>
                <c:pt idx="4">
                  <c:v>1.0032101655241599</c:v>
                </c:pt>
                <c:pt idx="5">
                  <c:v>0.90291934189406098</c:v>
                </c:pt>
                <c:pt idx="6">
                  <c:v>0.76997212266029469</c:v>
                </c:pt>
                <c:pt idx="7">
                  <c:v>0.78095105285176403</c:v>
                </c:pt>
                <c:pt idx="8">
                  <c:v>0.97794193371615379</c:v>
                </c:pt>
                <c:pt idx="9">
                  <c:v>1.4709050056564432</c:v>
                </c:pt>
                <c:pt idx="10">
                  <c:v>0.77714540151247069</c:v>
                </c:pt>
                <c:pt idx="11">
                  <c:v>0.89623524330549953</c:v>
                </c:pt>
                <c:pt idx="12">
                  <c:v>0.79021633084185994</c:v>
                </c:pt>
                <c:pt idx="13">
                  <c:v>0.90046576620434171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28-4BFF-B616-72C07FD47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144392"/>
        <c:axId val="424144720"/>
      </c:lineChart>
      <c:catAx>
        <c:axId val="42414439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144720"/>
        <c:crosses val="autoZero"/>
        <c:auto val="1"/>
        <c:lblAlgn val="ctr"/>
        <c:lblOffset val="100"/>
        <c:noMultiLvlLbl val="0"/>
      </c:catAx>
      <c:valAx>
        <c:axId val="42414472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144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16</xdr:row>
      <xdr:rowOff>47631</xdr:rowOff>
    </xdr:from>
    <xdr:to>
      <xdr:col>23</xdr:col>
      <xdr:colOff>495300</xdr:colOff>
      <xdr:row>31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FE10A3A-EBCE-4710-B0D1-2D680F1A99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38100</xdr:colOff>
      <xdr:row>32</xdr:row>
      <xdr:rowOff>82550</xdr:rowOff>
    </xdr:from>
    <xdr:to>
      <xdr:col>23</xdr:col>
      <xdr:colOff>495300</xdr:colOff>
      <xdr:row>47</xdr:row>
      <xdr:rowOff>171444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A292A2E-47F4-4801-8491-5A444A022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47625</xdr:colOff>
      <xdr:row>48</xdr:row>
      <xdr:rowOff>114300</xdr:rowOff>
    </xdr:from>
    <xdr:to>
      <xdr:col>23</xdr:col>
      <xdr:colOff>492125</xdr:colOff>
      <xdr:row>64</xdr:row>
      <xdr:rowOff>12694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74D2CC3-7700-4EB7-B978-8DE56158EC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47625</xdr:colOff>
      <xdr:row>64</xdr:row>
      <xdr:rowOff>152400</xdr:rowOff>
    </xdr:from>
    <xdr:to>
      <xdr:col>23</xdr:col>
      <xdr:colOff>485775</xdr:colOff>
      <xdr:row>80</xdr:row>
      <xdr:rowOff>50794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442C2AB-7113-44B8-9B51-42DE297783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16</xdr:row>
      <xdr:rowOff>53975</xdr:rowOff>
    </xdr:from>
    <xdr:to>
      <xdr:col>8</xdr:col>
      <xdr:colOff>419100</xdr:colOff>
      <xdr:row>31</xdr:row>
      <xdr:rowOff>146044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2B38598-3A55-4EE8-9B9D-E682BF851E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32</xdr:row>
      <xdr:rowOff>0</xdr:rowOff>
    </xdr:from>
    <xdr:to>
      <xdr:col>8</xdr:col>
      <xdr:colOff>419100</xdr:colOff>
      <xdr:row>47</xdr:row>
      <xdr:rowOff>85719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128AA32-A0B0-43A8-A4DC-9DA1C85A05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48</xdr:row>
      <xdr:rowOff>0</xdr:rowOff>
    </xdr:from>
    <xdr:to>
      <xdr:col>8</xdr:col>
      <xdr:colOff>419100</xdr:colOff>
      <xdr:row>63</xdr:row>
      <xdr:rowOff>88894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59597655-A6A7-4BBE-AA76-C3E281C03E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AD59C-9501-48EC-A8EE-AA81DE30F326}">
  <dimension ref="A1:X15"/>
  <sheetViews>
    <sheetView showGridLines="0" tabSelected="1" zoomScaleNormal="100" workbookViewId="0">
      <pane xSplit="1" ySplit="4" topLeftCell="B5" activePane="bottomRight" state="frozen"/>
      <selection pane="topRight" activeCell="D1" sqref="D1"/>
      <selection pane="bottomLeft" activeCell="A5" sqref="A5"/>
      <selection pane="bottomRight" activeCell="Y11" sqref="Y11"/>
    </sheetView>
  </sheetViews>
  <sheetFormatPr defaultColWidth="17.26953125" defaultRowHeight="15" customHeight="1" x14ac:dyDescent="0.25"/>
  <cols>
    <col min="1" max="1" width="47.1796875" bestFit="1" customWidth="1"/>
    <col min="2" max="21" width="6.453125" customWidth="1"/>
    <col min="22" max="22" width="7.54296875" customWidth="1"/>
    <col min="23" max="24" width="7.1796875" customWidth="1"/>
  </cols>
  <sheetData>
    <row r="1" spans="1:24" ht="21" customHeight="1" x14ac:dyDescent="0.25">
      <c r="A1" s="31" t="s">
        <v>14</v>
      </c>
      <c r="B1" s="31"/>
      <c r="C1" s="31"/>
      <c r="D1" s="31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4" ht="14.5" x14ac:dyDescent="0.25">
      <c r="A2" s="29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</row>
    <row r="3" spans="1:24" ht="18.75" customHeight="1" x14ac:dyDescent="0.25">
      <c r="A3" s="25" t="s">
        <v>13</v>
      </c>
      <c r="B3" s="26" t="s">
        <v>12</v>
      </c>
      <c r="C3" s="27"/>
      <c r="D3" s="27"/>
      <c r="E3" s="27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</row>
    <row r="4" spans="1:24" ht="18.75" customHeight="1" x14ac:dyDescent="0.25">
      <c r="A4" s="25" t="s">
        <v>11</v>
      </c>
      <c r="B4" s="24">
        <v>2019</v>
      </c>
      <c r="C4" s="24">
        <v>2018</v>
      </c>
      <c r="D4" s="24">
        <v>2017</v>
      </c>
      <c r="E4" s="24">
        <v>2016</v>
      </c>
      <c r="F4" s="24">
        <v>2015</v>
      </c>
      <c r="G4" s="24">
        <v>2014</v>
      </c>
      <c r="H4" s="24">
        <v>2013</v>
      </c>
      <c r="I4" s="24">
        <v>2012</v>
      </c>
      <c r="J4" s="24">
        <v>2011</v>
      </c>
      <c r="K4" s="24">
        <v>2010</v>
      </c>
      <c r="L4" s="24">
        <v>2009</v>
      </c>
      <c r="M4" s="24">
        <v>2008</v>
      </c>
      <c r="N4" s="24">
        <v>2007</v>
      </c>
      <c r="O4" s="24">
        <v>2006</v>
      </c>
      <c r="P4" s="24">
        <v>2005</v>
      </c>
      <c r="Q4" s="24">
        <v>2004</v>
      </c>
      <c r="R4" s="24">
        <v>2003</v>
      </c>
      <c r="S4" s="24">
        <v>2002</v>
      </c>
      <c r="T4" s="24">
        <v>2001</v>
      </c>
      <c r="U4" s="24">
        <v>2000</v>
      </c>
      <c r="V4" s="24">
        <v>1999</v>
      </c>
      <c r="W4" s="24">
        <v>1998</v>
      </c>
      <c r="X4" s="24">
        <v>1997</v>
      </c>
    </row>
    <row r="5" spans="1:24" ht="18.75" customHeight="1" x14ac:dyDescent="0.25">
      <c r="A5" s="3" t="s">
        <v>10</v>
      </c>
      <c r="B5" s="10">
        <v>0.18</v>
      </c>
      <c r="C5" s="13">
        <v>0.24</v>
      </c>
      <c r="D5" s="13">
        <v>0.18</v>
      </c>
      <c r="E5" s="10">
        <v>0.05</v>
      </c>
      <c r="F5" s="12">
        <v>0.15</v>
      </c>
      <c r="G5" s="11">
        <v>0.1</v>
      </c>
      <c r="H5" s="11">
        <v>0.09</v>
      </c>
      <c r="I5" s="8">
        <v>7.0000000000000007E-2</v>
      </c>
      <c r="J5" s="8">
        <f>0.94/15.6466</f>
        <v>6.0076949624838623E-2</v>
      </c>
      <c r="K5" s="10">
        <f>0.8/15.6466</f>
        <v>5.1129318829649897E-2</v>
      </c>
      <c r="L5" s="10">
        <f>1/15.6466</f>
        <v>6.3911648537062368E-2</v>
      </c>
      <c r="M5" s="8">
        <f>2/15.6466</f>
        <v>0.12782329707412474</v>
      </c>
      <c r="N5" s="8">
        <f>1.8/15.6466</f>
        <v>0.11504096736671227</v>
      </c>
      <c r="O5" s="10">
        <f>1.6/15.6466</f>
        <v>0.10225863765929979</v>
      </c>
      <c r="P5" s="8">
        <f>4.4/15.6466</f>
        <v>0.28121125356307441</v>
      </c>
      <c r="Q5" s="8">
        <f>4/15.6466</f>
        <v>0.25564659414824947</v>
      </c>
      <c r="R5" s="8">
        <f>2/15.6466</f>
        <v>0.12782329707412474</v>
      </c>
      <c r="S5" s="9">
        <f>1.4/15.6466</f>
        <v>8.947630795188731E-2</v>
      </c>
      <c r="T5" s="10">
        <f>1.2/15.6466</f>
        <v>7.6693978244474839E-2</v>
      </c>
      <c r="U5" s="8">
        <f>3/15.6466</f>
        <v>0.19173494561118709</v>
      </c>
      <c r="V5" s="8">
        <f>2/15.6466</f>
        <v>0.12782329707412474</v>
      </c>
      <c r="W5" s="8">
        <f>1.5/15.6466</f>
        <v>9.5867472805593545E-2</v>
      </c>
      <c r="X5" s="7"/>
    </row>
    <row r="6" spans="1:24" ht="18.75" customHeight="1" x14ac:dyDescent="0.25">
      <c r="A6" s="2" t="s">
        <v>9</v>
      </c>
      <c r="B6" s="13"/>
      <c r="C6" s="13"/>
      <c r="D6" s="13"/>
      <c r="E6" s="11">
        <v>7.0000000000000007E-2</v>
      </c>
      <c r="F6" s="11"/>
      <c r="G6" s="11"/>
      <c r="H6" s="11"/>
      <c r="I6" s="8"/>
      <c r="J6" s="8"/>
      <c r="K6" s="10"/>
      <c r="L6" s="10"/>
      <c r="M6" s="8"/>
      <c r="N6" s="8"/>
      <c r="O6" s="10"/>
      <c r="P6" s="8"/>
      <c r="Q6" s="8"/>
      <c r="R6" s="8"/>
      <c r="S6" s="9"/>
      <c r="T6" s="17"/>
      <c r="U6" s="8"/>
      <c r="V6" s="7"/>
      <c r="W6" s="7"/>
      <c r="X6" s="7"/>
    </row>
    <row r="7" spans="1:24" ht="18.75" customHeight="1" x14ac:dyDescent="0.25">
      <c r="A7" s="2" t="s">
        <v>8</v>
      </c>
      <c r="B7" s="1">
        <f>3193178/1545940</f>
        <v>2.065525182089861</v>
      </c>
      <c r="C7" s="1">
        <f>4257571/29128985</f>
        <v>0.14616269670913695</v>
      </c>
      <c r="D7" s="1">
        <f>3193178/3218644</f>
        <v>0.99208797245051017</v>
      </c>
      <c r="E7" s="1">
        <f>886994/3190578</f>
        <v>0.2780041735384623</v>
      </c>
      <c r="F7" s="1">
        <f>2610/9697</f>
        <v>0.26915540888934725</v>
      </c>
      <c r="G7" s="1">
        <f>1740/5162</f>
        <v>0.33707865168539325</v>
      </c>
      <c r="H7" s="1">
        <f>1566/3517</f>
        <v>0.44526585157804949</v>
      </c>
      <c r="I7" s="1">
        <f>1176/2773</f>
        <v>0.42408943382618103</v>
      </c>
      <c r="J7" s="1">
        <f>15772/34008</f>
        <v>0.46377322982827568</v>
      </c>
      <c r="K7" s="1">
        <f>13440/19226</f>
        <v>0.69905336523457817</v>
      </c>
      <c r="L7" s="1">
        <f>16800/38551</f>
        <v>0.43578636092448964</v>
      </c>
      <c r="M7" s="1">
        <f>33600/84456</f>
        <v>0.39784029553850525</v>
      </c>
      <c r="N7" s="1">
        <f>30240/47289</f>
        <v>0.63947218169130238</v>
      </c>
      <c r="O7" s="1">
        <f>26880/41656</f>
        <v>0.64528519300941045</v>
      </c>
      <c r="P7" s="1">
        <f>24640000/145365219</f>
        <v>0.16950409574934153</v>
      </c>
      <c r="Q7" s="1">
        <f>21600000/175460884</f>
        <v>0.12310436096970764</v>
      </c>
      <c r="R7" s="1">
        <f>10800000/53253594</f>
        <v>0.20280321361972301</v>
      </c>
      <c r="S7" s="1">
        <f>7560000/20741811</f>
        <v>0.36448119211962737</v>
      </c>
      <c r="T7" s="1">
        <f>6480000/29176371</f>
        <v>0.2220975322804882</v>
      </c>
      <c r="U7" s="1">
        <f>5400000/22094954</f>
        <v>0.24439969415641236</v>
      </c>
      <c r="V7" s="16"/>
      <c r="W7" s="16"/>
      <c r="X7" s="16"/>
    </row>
    <row r="8" spans="1:24" ht="18.75" customHeight="1" x14ac:dyDescent="0.25">
      <c r="A8" s="3" t="s">
        <v>7</v>
      </c>
      <c r="B8" s="23">
        <v>1</v>
      </c>
      <c r="C8" s="23">
        <v>1</v>
      </c>
      <c r="D8" s="20">
        <v>0.41</v>
      </c>
      <c r="E8" s="21">
        <v>0.51</v>
      </c>
      <c r="F8" s="22">
        <v>0.41</v>
      </c>
      <c r="G8" s="21">
        <v>0.41</v>
      </c>
      <c r="H8" s="21">
        <v>0.3</v>
      </c>
      <c r="I8" s="20">
        <v>0</v>
      </c>
      <c r="J8" s="20">
        <f>1.56/15.6466</f>
        <v>9.9702171717817298E-2</v>
      </c>
      <c r="K8" s="19">
        <f>11/15.6466</f>
        <v>0.70302813390768604</v>
      </c>
      <c r="L8" s="19">
        <f>3.5/15.6466</f>
        <v>0.22369076987971828</v>
      </c>
      <c r="M8" s="20">
        <v>0</v>
      </c>
      <c r="N8" s="19">
        <f>7/15.6466</f>
        <v>0.44738153975943656</v>
      </c>
      <c r="O8" s="20">
        <f>5/15.6466</f>
        <v>0.31955824268531186</v>
      </c>
      <c r="P8" s="19">
        <f>6.5/15.6466</f>
        <v>0.4154257154909054</v>
      </c>
      <c r="Q8" s="19">
        <f>4.2/15.6466</f>
        <v>0.26842892385566197</v>
      </c>
      <c r="R8" s="20">
        <f>2.25/15.6466</f>
        <v>0.14380120920839032</v>
      </c>
      <c r="S8" s="19">
        <f>4/15.6466</f>
        <v>0.25564659414824947</v>
      </c>
      <c r="T8" s="19">
        <f>1.5/15.6466</f>
        <v>9.5867472805593545E-2</v>
      </c>
      <c r="U8" s="19">
        <f>0.9/15.6466</f>
        <v>5.7520483683356133E-2</v>
      </c>
      <c r="V8" s="20">
        <f>0.85/15.6466</f>
        <v>5.4324901256503008E-2</v>
      </c>
      <c r="W8" s="19">
        <f>1.75/15.6466</f>
        <v>0.11184538493985914</v>
      </c>
      <c r="X8" s="18"/>
    </row>
    <row r="9" spans="1:24" ht="18.75" customHeight="1" x14ac:dyDescent="0.25">
      <c r="A9" s="2" t="s">
        <v>6</v>
      </c>
      <c r="B9" s="13"/>
      <c r="C9" s="13"/>
      <c r="D9" s="13"/>
      <c r="E9" s="11"/>
      <c r="F9" s="11">
        <v>0.23</v>
      </c>
      <c r="G9" s="11"/>
      <c r="H9" s="11"/>
      <c r="I9" s="8"/>
      <c r="J9" s="8"/>
      <c r="K9" s="10"/>
      <c r="L9" s="10"/>
      <c r="M9" s="8"/>
      <c r="N9" s="8"/>
      <c r="O9" s="10"/>
      <c r="P9" s="8"/>
      <c r="Q9" s="8"/>
      <c r="R9" s="8"/>
      <c r="S9" s="9"/>
      <c r="T9" s="17"/>
      <c r="U9" s="8"/>
      <c r="V9" s="7"/>
      <c r="W9" s="7"/>
      <c r="X9" s="7"/>
    </row>
    <row r="10" spans="1:24" ht="18.75" customHeight="1" x14ac:dyDescent="0.25">
      <c r="A10" s="2" t="s">
        <v>5</v>
      </c>
      <c r="B10" s="1">
        <f>17700000/19342762</f>
        <v>0.91507097073313526</v>
      </c>
      <c r="C10" s="1">
        <f>17700000/14694591</f>
        <v>1.2045248486330786</v>
      </c>
      <c r="D10" s="1">
        <f>7257000/6121804</f>
        <v>1.1854348816133284</v>
      </c>
      <c r="E10" s="1">
        <f>9027000/9999830</f>
        <v>0.90271534616088478</v>
      </c>
      <c r="F10" s="1">
        <f>7257000/12416623</f>
        <v>0.58445843124978503</v>
      </c>
      <c r="G10" s="1">
        <f>7257000/10399101</f>
        <v>0.6978487851978743</v>
      </c>
      <c r="H10" s="1">
        <f>5310000/7627029</f>
        <v>0.69620818276684149</v>
      </c>
      <c r="I10" s="1">
        <v>0</v>
      </c>
      <c r="J10" s="1">
        <f>1770000/1229185</f>
        <v>1.439978522354243</v>
      </c>
      <c r="K10" s="1">
        <f>194.7/116.166133</f>
        <v>1.6760478718870671</v>
      </c>
      <c r="L10" s="1">
        <f>61950000/299139513</f>
        <v>0.20709400566551034</v>
      </c>
      <c r="M10" s="1">
        <v>0</v>
      </c>
      <c r="N10" s="1">
        <f>123900000/581738087</f>
        <v>0.21298244479564221</v>
      </c>
      <c r="O10" s="1">
        <f>88500000/438637484</f>
        <v>0.20176114269340464</v>
      </c>
      <c r="P10" s="1">
        <f>57525000/294599896</f>
        <v>0.19526483471671016</v>
      </c>
      <c r="Q10" s="1">
        <f>37170000/184472685</f>
        <v>0.20149324546341374</v>
      </c>
      <c r="R10" s="1">
        <f>19912500/98863218</f>
        <v>0.20141464543466508</v>
      </c>
      <c r="S10" s="1">
        <f>35400000/88312055</f>
        <v>0.40085127675944127</v>
      </c>
      <c r="T10" s="1">
        <f>13275000/66595416</f>
        <v>0.19933804452847026</v>
      </c>
      <c r="U10" s="1">
        <f>7965000/-39745618</f>
        <v>-0.20039945032430997</v>
      </c>
      <c r="V10" s="16"/>
      <c r="W10" s="16"/>
      <c r="X10" s="16"/>
    </row>
    <row r="11" spans="1:24" ht="18.75" customHeight="1" x14ac:dyDescent="0.25">
      <c r="A11" s="3" t="s">
        <v>4</v>
      </c>
      <c r="B11" s="13">
        <v>0.71</v>
      </c>
      <c r="C11" s="13">
        <v>0.69</v>
      </c>
      <c r="D11" s="13">
        <v>0.63</v>
      </c>
      <c r="E11" s="12">
        <v>0.52</v>
      </c>
      <c r="F11" s="12">
        <v>0.4</v>
      </c>
      <c r="G11" s="10">
        <v>0.15</v>
      </c>
      <c r="H11" s="15">
        <v>0.35</v>
      </c>
      <c r="I11" s="8">
        <v>0.35</v>
      </c>
      <c r="J11" s="8">
        <f>4.38/15.6466</f>
        <v>0.27993302059233316</v>
      </c>
      <c r="K11" s="8">
        <f>0.65/15.6466</f>
        <v>4.1542571549090537E-2</v>
      </c>
      <c r="L11" s="10">
        <f>0.4/15.6466</f>
        <v>2.5564659414824949E-2</v>
      </c>
      <c r="M11" s="8">
        <f>2/15.6466</f>
        <v>0.12782329707412474</v>
      </c>
      <c r="N11" s="10">
        <f>1/15.6466</f>
        <v>6.3911648537062368E-2</v>
      </c>
      <c r="O11" s="8">
        <f>3/15.6466</f>
        <v>0.19173494561118709</v>
      </c>
      <c r="P11" s="15">
        <v>0</v>
      </c>
      <c r="Q11" s="10">
        <v>0</v>
      </c>
      <c r="R11" s="10">
        <f>1/15.6466</f>
        <v>6.3911648537062368E-2</v>
      </c>
      <c r="S11" s="8">
        <f>10/15.6466</f>
        <v>0.63911648537062371</v>
      </c>
      <c r="T11" s="8">
        <f>1.5/15.6466</f>
        <v>9.5867472805593545E-2</v>
      </c>
      <c r="U11" s="8">
        <f>1/15.6466</f>
        <v>6.3911648537062368E-2</v>
      </c>
      <c r="V11" s="8">
        <f>1.5/15.6466</f>
        <v>9.5867472805593545E-2</v>
      </c>
      <c r="W11" s="10">
        <f>1/15.6466</f>
        <v>6.3911648537062368E-2</v>
      </c>
      <c r="X11" s="8">
        <f>2.55/15.6466</f>
        <v>0.16297470376950904</v>
      </c>
    </row>
    <row r="12" spans="1:24" ht="18.75" customHeight="1" x14ac:dyDescent="0.25">
      <c r="A12" s="2" t="s">
        <v>3</v>
      </c>
      <c r="B12" s="13"/>
      <c r="C12" s="13"/>
      <c r="D12" s="13"/>
      <c r="E12" s="12"/>
      <c r="F12" s="12"/>
      <c r="G12" s="12">
        <v>0.2</v>
      </c>
      <c r="H12" s="15"/>
      <c r="I12" s="8"/>
      <c r="J12" s="8"/>
      <c r="K12" s="8"/>
      <c r="L12" s="10"/>
      <c r="M12" s="8"/>
      <c r="N12" s="10"/>
      <c r="O12" s="8"/>
      <c r="P12" s="8"/>
      <c r="Q12" s="8"/>
      <c r="R12" s="8"/>
      <c r="S12" s="9"/>
      <c r="T12" s="9"/>
      <c r="U12" s="8"/>
      <c r="V12" s="7"/>
      <c r="W12" s="7"/>
      <c r="X12" s="7"/>
    </row>
    <row r="13" spans="1:24" ht="18.75" customHeight="1" x14ac:dyDescent="0.25">
      <c r="A13" s="2" t="s">
        <v>2</v>
      </c>
      <c r="B13" s="1">
        <f>28918/30438</f>
        <v>0.95006242197253432</v>
      </c>
      <c r="C13" s="1">
        <f>28103/29831</f>
        <v>0.94207368174047135</v>
      </c>
      <c r="D13" s="1">
        <f>25659/25725</f>
        <v>0.99743440233236147</v>
      </c>
      <c r="E13" s="6">
        <f>21179/22071</f>
        <v>0.95958497576004709</v>
      </c>
      <c r="F13" s="6">
        <f>16292/20295</f>
        <v>0.80275930032027598</v>
      </c>
      <c r="G13" s="6">
        <f>6109/17464</f>
        <v>0.34980531378836466</v>
      </c>
      <c r="H13" s="6">
        <f>14255/20870</f>
        <v>0.68303785337805467</v>
      </c>
      <c r="I13" s="6">
        <f>14255/21538</f>
        <v>0.66185346828860614</v>
      </c>
      <c r="J13" s="6">
        <f>178437/260455</f>
        <v>0.68509723368720121</v>
      </c>
      <c r="K13" s="6">
        <f>26474/-196749</f>
        <v>-0.13455722773686271</v>
      </c>
      <c r="L13" s="6">
        <f>16292/83129</f>
        <v>0.19598455412671872</v>
      </c>
      <c r="M13" s="6">
        <f>81458/410836</f>
        <v>0.19827376374027592</v>
      </c>
      <c r="N13" s="6">
        <f>40729.2/274666</f>
        <v>0.14828628224825788</v>
      </c>
      <c r="O13" s="5">
        <f>20365/91776</f>
        <v>0.22189897140864714</v>
      </c>
      <c r="P13" s="5">
        <v>0</v>
      </c>
      <c r="Q13" s="5">
        <v>0</v>
      </c>
      <c r="R13" s="5">
        <f>6788200/45012000</f>
        <v>0.15080867324269084</v>
      </c>
      <c r="S13" s="14">
        <f>67882000/35758000</f>
        <v>1.8983723921919571</v>
      </c>
      <c r="T13" s="14">
        <f>10182300/60389000</f>
        <v>0.16861183328089552</v>
      </c>
      <c r="U13" s="5">
        <f>6788200/34304775</f>
        <v>0.19787915822214255</v>
      </c>
      <c r="V13" s="4"/>
      <c r="W13" s="4"/>
      <c r="X13" s="4"/>
    </row>
    <row r="14" spans="1:24" ht="18.75" customHeight="1" x14ac:dyDescent="0.25">
      <c r="A14" s="3" t="s">
        <v>1</v>
      </c>
      <c r="B14" s="13">
        <v>0.75</v>
      </c>
      <c r="C14" s="10">
        <v>0.36</v>
      </c>
      <c r="D14" s="10">
        <v>0.54</v>
      </c>
      <c r="E14" s="12">
        <v>0.9</v>
      </c>
      <c r="F14" s="12">
        <v>0.9</v>
      </c>
      <c r="G14" s="11">
        <v>0.9</v>
      </c>
      <c r="H14" s="11">
        <v>0.87</v>
      </c>
      <c r="I14" s="8">
        <v>0.84</v>
      </c>
      <c r="J14" s="10">
        <f>12.52/15.6466</f>
        <v>0.80017383968402078</v>
      </c>
      <c r="K14" s="8">
        <f>25/15.6466</f>
        <v>1.5977912134265593</v>
      </c>
      <c r="L14" s="10">
        <f>11.5/15.6466</f>
        <v>0.7349839581762172</v>
      </c>
      <c r="M14" s="8">
        <f>12.45/15.6466</f>
        <v>0.79570002428642639</v>
      </c>
      <c r="N14" s="8">
        <f>9.8/15.6466</f>
        <v>0.62633415566321127</v>
      </c>
      <c r="O14" s="8">
        <f>7.8495/15.6466</f>
        <v>0.50167448519167102</v>
      </c>
      <c r="P14" s="8">
        <f>5.6/15.6466</f>
        <v>0.35790523180754924</v>
      </c>
      <c r="Q14" s="8">
        <f>3.75/15.6466</f>
        <v>0.23966868201398389</v>
      </c>
      <c r="R14" s="8">
        <f>2.25/15.6466</f>
        <v>0.14380120920839032</v>
      </c>
      <c r="S14" s="9"/>
      <c r="T14" s="9"/>
      <c r="U14" s="8"/>
      <c r="V14" s="7"/>
      <c r="W14" s="7"/>
      <c r="X14" s="7"/>
    </row>
    <row r="15" spans="1:24" ht="18.75" customHeight="1" x14ac:dyDescent="0.25">
      <c r="A15" s="2" t="s">
        <v>0</v>
      </c>
      <c r="B15" s="1">
        <f>15000600/24150000</f>
        <v>0.62114285714285711</v>
      </c>
      <c r="C15" s="1">
        <f>7200600/7221000</f>
        <v>0.99717490652264229</v>
      </c>
      <c r="D15" s="1">
        <f>10800600/18390000</f>
        <v>0.58730831973898856</v>
      </c>
      <c r="E15" s="6">
        <f>18000600/19858000</f>
        <v>0.90646590794641957</v>
      </c>
      <c r="F15" s="6">
        <f>18000600/17943000</f>
        <v>1.0032101655241599</v>
      </c>
      <c r="G15" s="6">
        <f>18000600/19936000</f>
        <v>0.90291934189406098</v>
      </c>
      <c r="H15" s="6">
        <f>17400600/22599000</f>
        <v>0.76997212266029469</v>
      </c>
      <c r="I15" s="5">
        <f>16800600/21513000</f>
        <v>0.78095105285176403</v>
      </c>
      <c r="J15" s="5">
        <f>16000639/16361543</f>
        <v>0.97794193371615379</v>
      </c>
      <c r="K15" s="5">
        <f>500010000/339933577</f>
        <v>1.4709050056564432</v>
      </c>
      <c r="L15" s="5">
        <f>230010000/295967781</f>
        <v>0.77714540151247069</v>
      </c>
      <c r="M15" s="5">
        <f>249010/277840</f>
        <v>0.89623524330549953</v>
      </c>
      <c r="N15" s="5">
        <f>196010/248046</f>
        <v>0.79021633084185994</v>
      </c>
      <c r="O15" s="5">
        <f>157000000/174354213</f>
        <v>0.90046576620434171</v>
      </c>
      <c r="P15" s="5"/>
      <c r="Q15" s="5"/>
      <c r="R15" s="5"/>
      <c r="S15" s="5"/>
      <c r="T15" s="5"/>
      <c r="U15" s="5"/>
      <c r="V15" s="4"/>
      <c r="W15" s="4"/>
      <c r="X15" s="4"/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Eesti dividendiaktsiad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</dc:creator>
  <cp:lastModifiedBy>MK</cp:lastModifiedBy>
  <dcterms:created xsi:type="dcterms:W3CDTF">2019-12-28T15:13:48Z</dcterms:created>
  <dcterms:modified xsi:type="dcterms:W3CDTF">2019-12-28T15:17:08Z</dcterms:modified>
</cp:coreProperties>
</file>